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E14C1147-C3A1-415F-B509-907C24718F38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<sst xmlns="http://schemas.openxmlformats.org/spreadsheetml/2006/main" count="598" uniqueCount="176">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</sst>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topLeftCell="A3" workbookViewId="0">
      <selection activeCell="A9" sqref="A9:XFD20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6725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56173</v>
      </c>
      <c r="H4" s="421">
        <f>ROUND(SUM('Alternative 1 Summary'!I5:I37)/1000,0)</f>
        <v>25316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6659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29110</v>
      </c>
      <c r="H5" s="421">
        <f>ROUND(SUM('Alternative 2 Summary'!I5:I37)/1000,0)</f>
        <v>23969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-66</v>
      </c>
      <c r="E6" s="79">
        <f t="shared" si="0"/>
        <v>-11390</v>
      </c>
      <c r="F6" s="79">
        <f t="shared" si="0"/>
        <v>-15271</v>
      </c>
      <c r="G6" s="79">
        <f t="shared" si="0"/>
        <v>-27063</v>
      </c>
      <c r="H6" s="83">
        <f t="shared" si="0"/>
        <v>-1347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7.0000000000000007E-2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1.1950000000000001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613438.60991160001</v>
      </c>
      <c r="D7" s="390">
        <f>Transpose!C3*$B$3</f>
        <v>385918.95951999997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2254168.6668915222</v>
      </c>
      <c r="H7" s="390">
        <f t="shared" si="0"/>
        <v>2254168.6668915222</v>
      </c>
      <c r="I7" s="285"/>
      <c r="J7" s="107">
        <f>J6+1</f>
        <v>1</v>
      </c>
      <c r="K7" s="107">
        <f>K6+1</f>
        <v>2023</v>
      </c>
      <c r="L7" s="401">
        <f>Transpose!E3*$B$3</f>
        <v>4932959.5800257586</v>
      </c>
      <c r="M7" s="390">
        <f>Transpose!F3*$B$3</f>
        <v>3166749.7571760002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7750240.1672136215</v>
      </c>
      <c r="Q7" s="390">
        <f>P7/(1+$B$2)^(K7-$K$7)</f>
        <v>7750240.1672136215</v>
      </c>
      <c r="R7" s="285"/>
      <c r="S7" s="392">
        <f>Q7-H7</f>
        <v>5496071.5003220998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163075.08455160004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2254168.6668915222</v>
      </c>
      <c r="AC7" s="391">
        <f t="shared" ref="AC7:AC26" si="4">H7</f>
        <v>2254168.6668915222</v>
      </c>
      <c r="AD7" s="391">
        <f>AC7</f>
        <v>2254168.6668915222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1321709.8918446389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7750240.1672136215</v>
      </c>
      <c r="AO7" s="391">
        <f t="shared" ref="AO7:AO26" si="9">Q7</f>
        <v>7750240.1672136215</v>
      </c>
      <c r="AP7" s="391">
        <f>AO7</f>
        <v>7750240.1672136215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613438.60991160001</v>
      </c>
      <c r="D8" s="390">
        <f>Transpose!C4*'Inflation Index'!C9*$B$3</f>
        <v>401759.79170170682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2194410.6803380381</v>
      </c>
      <c r="H8" s="390">
        <f t="shared" si="0"/>
        <v>2050851.1031196618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4932959.5800257586</v>
      </c>
      <c r="M8" s="390">
        <f>Transpose!F4*$B$3*'Inflation Index'!C9</f>
        <v>3296735.4710867107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7487306.7616648059</v>
      </c>
      <c r="Q8" s="390">
        <f t="shared" ref="Q8:Q39" si="17">P8/(1+$B$2)^(K8-$K$7)</f>
        <v>6997482.9548269212</v>
      </c>
      <c r="R8" s="285"/>
      <c r="S8" s="392">
        <f>Q8-H8+S7</f>
        <v>10442703.352029359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165659.99022141832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2194410.6803380381</v>
      </c>
      <c r="AC8" s="391">
        <f t="shared" si="4"/>
        <v>2050851.1031196618</v>
      </c>
      <c r="AD8" s="391">
        <f>AC8+AD7</f>
        <v>4305019.7700111838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1342920.9497631229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7487306.7616648059</v>
      </c>
      <c r="AO8" s="391">
        <f t="shared" si="9"/>
        <v>6997482.9548269212</v>
      </c>
      <c r="AP8" s="391">
        <f>AO8+AP7</f>
        <v>14747723.122040544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613438.60991160001</v>
      </c>
      <c r="D9" s="390">
        <f>Transpose!C5*'Inflation Index'!C10*$B$3</f>
        <v>412624.65744905674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2163440.2792264172</v>
      </c>
      <c r="H9" s="390">
        <f t="shared" si="0"/>
        <v>1889632.5261825637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4932959.5800257586</v>
      </c>
      <c r="M9" s="390">
        <f>Transpose!F5*$B$3*'Inflation Index'!C10</f>
        <v>3385889.7096086121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7467893.0399143901</v>
      </c>
      <c r="Q9" s="390">
        <f t="shared" si="17"/>
        <v>6522746.9996631928</v>
      </c>
      <c r="R9" s="285"/>
      <c r="S9" s="392">
        <f t="shared" ref="S9:S39" si="25">Q9-H9+S8</f>
        <v>15075817.825509988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167432.91810487708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2163440.2792264172</v>
      </c>
      <c r="AC9" s="391">
        <f t="shared" si="4"/>
        <v>1889632.5261825637</v>
      </c>
      <c r="AD9" s="391">
        <f t="shared" ref="AD9:AD26" si="27">AC9+AD8</f>
        <v>6194652.2961937478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1416690.2550663648</v>
      </c>
      <c r="AK9" s="391">
        <f t="shared" si="23"/>
        <v>1357469.1309445212</v>
      </c>
      <c r="AL9" s="391">
        <f t="shared" si="7"/>
        <v>0</v>
      </c>
      <c r="AM9" s="391">
        <f t="shared" si="8"/>
        <v>-850956.24971998157</v>
      </c>
      <c r="AN9" s="391">
        <f t="shared" si="24"/>
        <v>7467893.0399143901</v>
      </c>
      <c r="AO9" s="391">
        <f t="shared" si="9"/>
        <v>6522746.9996631928</v>
      </c>
      <c r="AP9" s="391">
        <f t="shared" ref="AP9:AP26" si="28">AO9+AP8</f>
        <v>21270470.121703736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613438.60991160001</v>
      </c>
      <c r="D10" s="390">
        <f>Transpose!C6*'Inflation Index'!C11*$B$3</f>
        <v>424103.44916022941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2123220.4440105744</v>
      </c>
      <c r="H10" s="390">
        <f t="shared" si="0"/>
        <v>1733180.3406170837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4932959.5800257586</v>
      </c>
      <c r="M10" s="390">
        <f>Transpose!F6*$B$3*'Inflation Index'!C11</f>
        <v>3480081.6635598834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7372995.1908784769</v>
      </c>
      <c r="Q10" s="390">
        <f t="shared" si="17"/>
        <v>6018560.3206405621</v>
      </c>
      <c r="R10" s="285"/>
      <c r="S10" s="392">
        <f t="shared" si="25"/>
        <v>19361197.805533465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169306.02637573789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2123220.4440105744</v>
      </c>
      <c r="AC10" s="391">
        <f t="shared" si="4"/>
        <v>1733180.3406170837</v>
      </c>
      <c r="AD10" s="391">
        <f t="shared" si="27"/>
        <v>7927832.6368108317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1372839.3661081176</v>
      </c>
      <c r="AL10" s="391">
        <f t="shared" si="7"/>
        <v>0</v>
      </c>
      <c r="AM10" s="391">
        <f t="shared" si="8"/>
        <v>-1040046.0527071652</v>
      </c>
      <c r="AN10" s="391">
        <f t="shared" si="24"/>
        <v>7372995.1908784769</v>
      </c>
      <c r="AO10" s="391">
        <f t="shared" si="9"/>
        <v>6018560.3206405621</v>
      </c>
      <c r="AP10" s="391">
        <f t="shared" si="28"/>
        <v>27289030.4423443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613438.60991160001</v>
      </c>
      <c r="D11" s="390">
        <f>Transpose!C7*'Inflation Index'!C12*$B$3</f>
        <v>435910.94747807033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2066471.8964025113</v>
      </c>
      <c r="H11" s="390">
        <f t="shared" si="0"/>
        <v>1576501.5155962454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137575.80375797485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-948038.78811814333</v>
      </c>
      <c r="Q11" s="390">
        <f t="shared" si="17"/>
        <v>-723254.25229066983</v>
      </c>
      <c r="R11" s="285"/>
      <c r="S11" s="392">
        <f t="shared" si="25"/>
        <v>17061442.037646551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171232.77296316801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2066471.8964025113</v>
      </c>
      <c r="AC11" s="391">
        <f t="shared" si="4"/>
        <v>1576501.5155962454</v>
      </c>
      <c r="AD11" s="391">
        <f t="shared" si="27"/>
        <v>9504334.1524070762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22449.60814460678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-948038.78811814333</v>
      </c>
      <c r="AO11" s="391">
        <f t="shared" si="9"/>
        <v>-723254.25229066983</v>
      </c>
      <c r="AP11" s="391">
        <f t="shared" si="28"/>
        <v>26565776.190053631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613438.60991160001</v>
      </c>
      <c r="D12" s="390">
        <f>Transpose!C8*'Inflation Index'!C13*$B$3</f>
        <v>448112.54062300402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2004702.8662614725</v>
      </c>
      <c r="H12" s="390">
        <f t="shared" si="0"/>
        <v>1429325.4376157266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140079.77030997328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-997604.22347378102</v>
      </c>
      <c r="Q12" s="390">
        <f t="shared" si="17"/>
        <v>-711278.02393134288</v>
      </c>
      <c r="R12" s="285"/>
      <c r="S12" s="392">
        <f t="shared" si="25"/>
        <v>14920838.576099481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173223.82791150446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2004702.8662614725</v>
      </c>
      <c r="AC12" s="391">
        <f t="shared" si="4"/>
        <v>1429325.4376157266</v>
      </c>
      <c r="AD12" s="391">
        <f t="shared" si="27"/>
        <v>10933659.590022802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58610.782556474172</v>
      </c>
      <c r="AJ12" s="391">
        <f t="shared" si="6"/>
        <v>58610.782556474172</v>
      </c>
      <c r="AK12" s="391">
        <f t="shared" si="23"/>
        <v>22858.205197024934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-997604.22347378102</v>
      </c>
      <c r="AO12" s="391">
        <f t="shared" si="9"/>
        <v>-711278.02393134288</v>
      </c>
      <c r="AP12" s="391">
        <f t="shared" si="28"/>
        <v>25854498.166122288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613438.60991160001</v>
      </c>
      <c r="D13" s="390">
        <f>Transpose!C9*'Inflation Index'!C14*$B$3</f>
        <v>460673.1815546297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1933553.8218173182</v>
      </c>
      <c r="H13" s="390">
        <f t="shared" si="0"/>
        <v>1288408.5534986686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142647.67152933494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-1072633.4705716542</v>
      </c>
      <c r="Q13" s="390">
        <f t="shared" si="17"/>
        <v>-714740.97212073975</v>
      </c>
      <c r="R13" s="285"/>
      <c r="S13" s="392">
        <f t="shared" si="25"/>
        <v>12917689.050480073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175273.47224762748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1933553.8218173182</v>
      </c>
      <c r="AC13" s="391">
        <f t="shared" si="4"/>
        <v>1288408.5534986686</v>
      </c>
      <c r="AD13" s="391">
        <f t="shared" si="27"/>
        <v>12222068.143521471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59685.218213110849</v>
      </c>
      <c r="AJ13" s="391">
        <f t="shared" si="6"/>
        <v>59685.218213110849</v>
      </c>
      <c r="AK13" s="391">
        <f t="shared" si="23"/>
        <v>23277.235103113238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-1072633.4705716542</v>
      </c>
      <c r="AO13" s="391">
        <f t="shared" si="9"/>
        <v>-714740.97212073975</v>
      </c>
      <c r="AP13" s="391">
        <f t="shared" si="28"/>
        <v>25139757.194001548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613438.60991160001</v>
      </c>
      <c r="D14" s="390">
        <f>Transpose!C10*'Inflation Index'!C15*$B$3</f>
        <v>473399.61691898474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1862751.3803738933</v>
      </c>
      <c r="H14" s="390">
        <f t="shared" si="0"/>
        <v>1160027.9413230079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145218.43312320995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-1119680.4337325175</v>
      </c>
      <c r="Q14" s="390">
        <f t="shared" si="17"/>
        <v>-697280.70110015234</v>
      </c>
      <c r="R14" s="285"/>
      <c r="S14" s="392">
        <f t="shared" si="25"/>
        <v>11060380.408056913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177350.17090540926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1862751.3803738933</v>
      </c>
      <c r="AC14" s="391">
        <f t="shared" si="4"/>
        <v>1160027.9413230079</v>
      </c>
      <c r="AD14" s="391">
        <f t="shared" si="27"/>
        <v>13382096.084844479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60760.850679167343</v>
      </c>
      <c r="AJ14" s="391">
        <f t="shared" si="6"/>
        <v>60760.850679167343</v>
      </c>
      <c r="AK14" s="391">
        <f t="shared" si="23"/>
        <v>23696.731764875272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-1119680.4337325175</v>
      </c>
      <c r="AO14" s="391">
        <f t="shared" si="9"/>
        <v>-697280.70110015234</v>
      </c>
      <c r="AP14" s="391">
        <f t="shared" si="28"/>
        <v>24442476.492901396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613438.60991160001</v>
      </c>
      <c r="D15" s="390">
        <f>Transpose!C11*'Inflation Index'!C16*$B$3</f>
        <v>486431.5410528183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1785752.387849269</v>
      </c>
      <c r="H15" s="390">
        <f t="shared" si="0"/>
        <v>1039324.1482270323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147834.43101031464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-1172499.4801126332</v>
      </c>
      <c r="Q15" s="390">
        <f t="shared" si="17"/>
        <v>-682405.37252332678</v>
      </c>
      <c r="R15" s="285"/>
      <c r="S15" s="392">
        <f t="shared" si="25"/>
        <v>9338650.8873065542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179476.71919503066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1785752.387849269</v>
      </c>
      <c r="AC15" s="391">
        <f t="shared" si="4"/>
        <v>1039324.1482270323</v>
      </c>
      <c r="AD15" s="391">
        <f t="shared" si="27"/>
        <v>14421420.233071512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24123.610081181057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-1172499.4801126332</v>
      </c>
      <c r="AO15" s="391">
        <f t="shared" si="9"/>
        <v>-682405.37252332678</v>
      </c>
      <c r="AP15" s="391">
        <f t="shared" si="28"/>
        <v>23760071.12037807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613438.60991160001</v>
      </c>
      <c r="D16" s="390">
        <f>Transpose!C12*'Inflation Index'!C17*$B$3</f>
        <v>499654.70450983563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1696233.1533753434</v>
      </c>
      <c r="H16" s="390">
        <f t="shared" si="0"/>
        <v>922638.44741076173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150460.01644902889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-1250601.5022969684</v>
      </c>
      <c r="Q16" s="390">
        <f t="shared" si="17"/>
        <v>-680244.35562574794</v>
      </c>
      <c r="R16" s="285"/>
      <c r="S16" s="392">
        <f t="shared" si="25"/>
        <v>7735768.0842700452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181634.47390140587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1696233.1533753434</v>
      </c>
      <c r="AC16" s="391">
        <f t="shared" si="4"/>
        <v>922638.44741076173</v>
      </c>
      <c r="AD16" s="391">
        <f t="shared" si="27"/>
        <v>15344058.680482274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24552.052893356184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-1250601.5022969684</v>
      </c>
      <c r="AO16" s="391">
        <f t="shared" si="9"/>
        <v>-680244.35562574794</v>
      </c>
      <c r="AP16" s="391">
        <f t="shared" si="28"/>
        <v>23079826.764752321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613438.60991160001</v>
      </c>
      <c r="D17" s="390">
        <f>Transpose!C13*'Inflation Index'!C18*$B$3</f>
        <v>513104.86601919867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1921125.8667440056</v>
      </c>
      <c r="H17" s="390">
        <f t="shared" si="0"/>
        <v>976602.97446101147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153105.59802438747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485679.84469946625</v>
      </c>
      <c r="Q17" s="390">
        <f t="shared" si="17"/>
        <v>246895.00525707335</v>
      </c>
      <c r="R17" s="285"/>
      <c r="S17" s="392">
        <f t="shared" si="25"/>
        <v>7006060.1150661074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183829.2701309672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1921125.8667440051</v>
      </c>
      <c r="AC17" s="391">
        <f t="shared" si="4"/>
        <v>976602.97446101147</v>
      </c>
      <c r="AD17" s="391">
        <f t="shared" si="27"/>
        <v>16320661.654943286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64060.919675475925</v>
      </c>
      <c r="AJ17" s="391">
        <f t="shared" si="6"/>
        <v>64060.919675475925</v>
      </c>
      <c r="AK17" s="391">
        <f t="shared" si="23"/>
        <v>24983.758673435619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485679.84469946625</v>
      </c>
      <c r="AO17" s="391">
        <f t="shared" si="9"/>
        <v>246895.00525707335</v>
      </c>
      <c r="AP17" s="391">
        <f t="shared" si="28"/>
        <v>23326721.770009395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614981.81659126747</v>
      </c>
      <c r="D18" s="390">
        <f>Transpose!C14*'Inflation Index'!C19*$B$3</f>
        <v>526793.61594072473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1863082.6226791767</v>
      </c>
      <c r="H18" s="390">
        <f t="shared" si="0"/>
        <v>885137.13310976909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12662.937653993013</v>
      </c>
      <c r="M18" s="390">
        <f>Transpose!F14*$B$3*'Inflation Index'!C19</f>
        <v>155774.06259585277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516002.65708304825</v>
      </c>
      <c r="Q18" s="390">
        <f t="shared" si="17"/>
        <v>245149.14529701034</v>
      </c>
      <c r="R18" s="285"/>
      <c r="S18" s="392">
        <f t="shared" si="25"/>
        <v>6366072.1272533489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735044.8741101505</v>
      </c>
      <c r="X18" s="391">
        <f t="shared" si="1"/>
        <v>220415.73888733253</v>
      </c>
      <c r="Y18" s="391">
        <f t="shared" si="19"/>
        <v>186314.81953450924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1863082.6226791767</v>
      </c>
      <c r="AC18" s="391">
        <f t="shared" si="4"/>
        <v>885137.13310976909</v>
      </c>
      <c r="AD18" s="391">
        <f t="shared" si="27"/>
        <v>17205798.788053054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65177.432048473958</v>
      </c>
      <c r="AK18" s="391">
        <f t="shared" si="23"/>
        <v>27485.535605623376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516002.65708304825</v>
      </c>
      <c r="AO18" s="391">
        <f t="shared" si="9"/>
        <v>245149.14529701034</v>
      </c>
      <c r="AP18" s="391">
        <f t="shared" si="28"/>
        <v>23571870.915306404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616525.02327093494</v>
      </c>
      <c r="D19" s="390">
        <f>Transpose!C15*'Inflation Index'!C20*$B$3</f>
        <v>540721.32867757138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1791406.9754719541</v>
      </c>
      <c r="H19" s="390">
        <f t="shared" si="0"/>
        <v>795406.1209768221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25325.875307986025</v>
      </c>
      <c r="M19" s="390">
        <f>Transpose!F15*$B$3*'Inflation Index'!C20</f>
        <v>158464.90694939016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516802.89606958861</v>
      </c>
      <c r="Q19" s="390">
        <f t="shared" si="17"/>
        <v>229466.66642514413</v>
      </c>
      <c r="R19" s="285"/>
      <c r="S19" s="392">
        <f t="shared" si="25"/>
        <v>5800132.6727016708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188839.3628702584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1791406.9754719541</v>
      </c>
      <c r="AC19" s="391">
        <f t="shared" si="4"/>
        <v>795406.1209768221</v>
      </c>
      <c r="AD19" s="391">
        <f t="shared" si="27"/>
        <v>18001204.909029875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87496.509441574148</v>
      </c>
      <c r="AJ19" s="391">
        <f t="shared" si="6"/>
        <v>66303.308347025173</v>
      </c>
      <c r="AK19" s="391">
        <f t="shared" si="23"/>
        <v>29990.964468776878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516802.89606958861</v>
      </c>
      <c r="AO19" s="391">
        <f t="shared" si="9"/>
        <v>229466.66642514413</v>
      </c>
      <c r="AP19" s="391">
        <f t="shared" si="28"/>
        <v>23801337.581731547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618068.2299506024</v>
      </c>
      <c r="D20" s="390">
        <f>Transpose!C16*'Inflation Index'!C21*$B$3</f>
        <v>554993.81266001763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1729517.0244008771</v>
      </c>
      <c r="H20" s="390">
        <f t="shared" si="0"/>
        <v>717688.07714433642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37988.812961979042</v>
      </c>
      <c r="M20" s="390">
        <f>Transpose!F16*$B$3*'Inflation Index'!C21</f>
        <v>161208.27095718661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549713.6885159763</v>
      </c>
      <c r="Q20" s="390">
        <f t="shared" si="17"/>
        <v>228111.63725180365</v>
      </c>
      <c r="R20" s="285"/>
      <c r="S20" s="392">
        <f t="shared" si="25"/>
        <v>5310556.2328091376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191420.16594901335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1729517.0244008771</v>
      </c>
      <c r="AC20" s="391">
        <f t="shared" si="4"/>
        <v>717688.07714433642</v>
      </c>
      <c r="AD20" s="391">
        <f t="shared" si="27"/>
        <v>18718892.986174211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32504.963484717417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549713.6885159763</v>
      </c>
      <c r="AO20" s="391">
        <f t="shared" si="9"/>
        <v>228111.63725180365</v>
      </c>
      <c r="AP20" s="391">
        <f t="shared" si="28"/>
        <v>24029449.218983352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619611.43663026998</v>
      </c>
      <c r="D21" s="390">
        <f>Transpose!C17*'Inflation Index'!C22*$B$3</f>
        <v>569474.48416375462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1654824.2579916478</v>
      </c>
      <c r="H21" s="390">
        <f t="shared" si="0"/>
        <v>641769.37810286274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50651.750615972051</v>
      </c>
      <c r="M21" s="390">
        <f>Transpose!F17*$B$3*'Inflation Index'!C22</f>
        <v>163963.44725232522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-889471.13129634317</v>
      </c>
      <c r="Q21" s="390">
        <f t="shared" si="17"/>
        <v>-344952.24010390654</v>
      </c>
      <c r="R21" s="285"/>
      <c r="S21" s="392">
        <f t="shared" si="25"/>
        <v>4323834.6146023683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756777.13699761278</v>
      </c>
      <c r="X21" s="391">
        <f t="shared" si="1"/>
        <v>238273.84274634084</v>
      </c>
      <c r="Y21" s="391">
        <f t="shared" si="19"/>
        <v>194034.94105007101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1654824.2579916478</v>
      </c>
      <c r="AC21" s="391">
        <f t="shared" si="4"/>
        <v>641769.37810286274</v>
      </c>
      <c r="AD21" s="391">
        <f t="shared" si="27"/>
        <v>19360662.364277072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110990.35501433862</v>
      </c>
      <c r="AJ21" s="391">
        <f t="shared" si="6"/>
        <v>68603.952825240674</v>
      </c>
      <c r="AK21" s="391">
        <f t="shared" si="23"/>
        <v>35020.890028717971</v>
      </c>
      <c r="AL21" s="391">
        <f t="shared" si="7"/>
        <v>0</v>
      </c>
      <c r="AM21" s="391">
        <f t="shared" si="8"/>
        <v>-1104086.3291646405</v>
      </c>
      <c r="AN21" s="391">
        <f t="shared" si="24"/>
        <v>-889471.13129634317</v>
      </c>
      <c r="AO21" s="391">
        <f t="shared" si="9"/>
        <v>-344952.24010390654</v>
      </c>
      <c r="AP21" s="391">
        <f t="shared" si="28"/>
        <v>23684496.978879444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621154.64330993744</v>
      </c>
      <c r="D22" s="390">
        <f>Transpose!C18*'Inflation Index'!C23*$B$3</f>
        <v>584256.56715430808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1568014.8274910485</v>
      </c>
      <c r="H22" s="390">
        <f t="shared" si="0"/>
        <v>568320.73296433175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50651.750615972051</v>
      </c>
      <c r="M22" s="390">
        <f>Transpose!F18*$B$3*'Inflation Index'!C23</f>
        <v>166756.73538935935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-934604.84819099074</v>
      </c>
      <c r="Q22" s="390">
        <f t="shared" si="17"/>
        <v>-338743.80716527643</v>
      </c>
      <c r="R22" s="285"/>
      <c r="S22" s="392">
        <f t="shared" si="25"/>
        <v>3416770.0744727599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764253.49530300533</v>
      </c>
      <c r="X22" s="391">
        <f t="shared" si="1"/>
        <v>244458.81470891551</v>
      </c>
      <c r="Y22" s="391">
        <f t="shared" si="19"/>
        <v>196698.90045232463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1568014.8274910485</v>
      </c>
      <c r="AC22" s="391">
        <f t="shared" si="4"/>
        <v>568320.73296433175</v>
      </c>
      <c r="AD22" s="391">
        <f t="shared" si="27"/>
        <v>19928983.097241405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112159.09482062906</v>
      </c>
      <c r="AJ22" s="391">
        <f t="shared" si="6"/>
        <v>69772.692631531114</v>
      </c>
      <c r="AK22" s="391">
        <f t="shared" si="23"/>
        <v>35476.698553171249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-934604.84819099074</v>
      </c>
      <c r="AO22" s="391">
        <f t="shared" si="9"/>
        <v>-338743.80716527643</v>
      </c>
      <c r="AP22" s="391">
        <f t="shared" si="28"/>
        <v>23345753.171714168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622735.83661556593</v>
      </c>
      <c r="D23" s="390">
        <f>Transpose!C19*'Inflation Index'!C24*$B$3</f>
        <v>599237.12093592947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1493064.599202516</v>
      </c>
      <c r="H23" s="390">
        <f t="shared" si="0"/>
        <v>505752.63649520284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50963.453696685727</v>
      </c>
      <c r="M23" s="390">
        <f>Transpose!F19*$B$3*'Inflation Index'!C24</f>
        <v>169558.02198105116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-947350.83775309857</v>
      </c>
      <c r="Q23" s="390">
        <f t="shared" si="17"/>
        <v>-320900.50499856588</v>
      </c>
      <c r="R23" s="285"/>
      <c r="S23" s="392">
        <f t="shared" si="25"/>
        <v>2590116.9329789914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250726.82884348513</v>
      </c>
      <c r="Y23" s="391">
        <f t="shared" si="19"/>
        <v>199401.4449561018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1493064.599202516</v>
      </c>
      <c r="AC23" s="391">
        <f t="shared" si="4"/>
        <v>505752.63649520284</v>
      </c>
      <c r="AD23" s="391">
        <f t="shared" si="27"/>
        <v>20434735.733736608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113592.02065875423</v>
      </c>
      <c r="AJ23" s="391">
        <f t="shared" si="6"/>
        <v>70944.779071569516</v>
      </c>
      <c r="AK23" s="391">
        <f t="shared" si="23"/>
        <v>35984.67594741314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-947350.83775309857</v>
      </c>
      <c r="AO23" s="391">
        <f t="shared" si="9"/>
        <v>-320900.50499856588</v>
      </c>
      <c r="AP23" s="391">
        <f t="shared" si="28"/>
        <v>23024852.666715603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624317.02992119442</v>
      </c>
      <c r="D24" s="390">
        <f>Transpose!C20*'Inflation Index'!C25*$B$3</f>
        <v>614615.1327178349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1402939.0039066032</v>
      </c>
      <c r="H24" s="390">
        <f t="shared" si="0"/>
        <v>444134.56002005877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51275.156777399396</v>
      </c>
      <c r="M24" s="390">
        <f>Transpose!F20*$B$3*'Inflation Index'!C25</f>
        <v>172422.92542071588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-982813.32252988475</v>
      </c>
      <c r="Q24" s="390">
        <f t="shared" si="17"/>
        <v>-311133.52851990517</v>
      </c>
      <c r="R24" s="285"/>
      <c r="S24" s="392">
        <f t="shared" si="25"/>
        <v>1834848.8444390274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202168.84662310526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1402939.0039066032</v>
      </c>
      <c r="AC24" s="391">
        <f t="shared" si="4"/>
        <v>444134.56002005877</v>
      </c>
      <c r="AD24" s="391">
        <f t="shared" si="27"/>
        <v>20878870.293756668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72143.483439630072</v>
      </c>
      <c r="AK24" s="391">
        <f t="shared" si="23"/>
        <v>36503.034333583673</v>
      </c>
      <c r="AL24" s="391">
        <f t="shared" si="7"/>
        <v>0</v>
      </c>
      <c r="AM24" s="391">
        <f t="shared" si="8"/>
        <v>-1206511.4047280001</v>
      </c>
      <c r="AN24" s="391">
        <f t="shared" si="24"/>
        <v>-982813.32252988475</v>
      </c>
      <c r="AO24" s="391">
        <f t="shared" si="9"/>
        <v>-311133.52851990517</v>
      </c>
      <c r="AP24" s="391">
        <f t="shared" si="28"/>
        <v>22713719.138195697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625898.22322682303</v>
      </c>
      <c r="D25" s="390">
        <f>Transpose!C21*'Inflation Index'!C26*$B$3</f>
        <v>630258.4510958551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1674524.5480141419</v>
      </c>
      <c r="H25" s="390">
        <f t="shared" si="0"/>
        <v>495431.39075211826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51586.859858113072</v>
      </c>
      <c r="M25" s="390">
        <f>Transpose!F21*$B$3*'Inflation Index'!C26</f>
        <v>175313.06901696598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-386467.51240550936</v>
      </c>
      <c r="Q25" s="390">
        <f t="shared" si="17"/>
        <v>-114341.79175135987</v>
      </c>
      <c r="R25" s="285"/>
      <c r="S25" s="392">
        <f t="shared" si="25"/>
        <v>1225075.6619355492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787470.66843075363</v>
      </c>
      <c r="X25" s="391">
        <f t="shared" si="1"/>
        <v>263706.46489366319</v>
      </c>
      <c r="Y25" s="391">
        <f t="shared" si="19"/>
        <v>204979.54099826133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1674524.5480141419</v>
      </c>
      <c r="AC25" s="391">
        <f t="shared" si="4"/>
        <v>495431.39075211826</v>
      </c>
      <c r="AD25" s="391">
        <f t="shared" si="27"/>
        <v>21374301.684508786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116521.66892602181</v>
      </c>
      <c r="AJ25" s="391">
        <f t="shared" si="6"/>
        <v>73352.748542663583</v>
      </c>
      <c r="AK25" s="391">
        <f t="shared" si="23"/>
        <v>37025.511406393663</v>
      </c>
      <c r="AL25" s="391">
        <f t="shared" si="7"/>
        <v>0</v>
      </c>
      <c r="AM25" s="391">
        <f t="shared" si="8"/>
        <v>-613367.44128058839</v>
      </c>
      <c r="AN25" s="391">
        <f t="shared" si="24"/>
        <v>-386467.51240550936</v>
      </c>
      <c r="AO25" s="391">
        <f t="shared" si="9"/>
        <v>-114341.79175135987</v>
      </c>
      <c r="AP25" s="391">
        <f t="shared" si="28"/>
        <v>22599377.346444339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627479.41653245164</v>
      </c>
      <c r="D26" s="390">
        <f>Transpose!C22*'Inflation Index'!C27*$B$3</f>
        <v>646200.97408001067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1613031.9575597816</v>
      </c>
      <c r="H26" s="390">
        <f t="shared" si="0"/>
        <v>446016.7776780664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51898.562938826741</v>
      </c>
      <c r="M26" s="390">
        <f>Transpose!F22*$B$3*'Inflation Index'!C27</f>
        <v>178237.16631808755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-393462.24469132611</v>
      </c>
      <c r="Q26" s="390">
        <f t="shared" si="17"/>
        <v>-108795.58938230161</v>
      </c>
      <c r="R26" s="285"/>
      <c r="S26" s="392">
        <f>Q26-H26+S25</f>
        <v>670263.29487518128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795464.35445393878</v>
      </c>
      <c r="X26" s="391">
        <f t="shared" si="1"/>
        <v>270376.97660251491</v>
      </c>
      <c r="Y26" s="391">
        <f t="shared" si="19"/>
        <v>207839.05955600855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1613031.9575597816</v>
      </c>
      <c r="AC26" s="391">
        <f t="shared" si="4"/>
        <v>446016.7776780664</v>
      </c>
      <c r="AD26" s="391">
        <f t="shared" si="27"/>
        <v>21820318.462186851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37553.529041923262</v>
      </c>
      <c r="AL26" s="391">
        <f t="shared" si="7"/>
        <v>0</v>
      </c>
      <c r="AM26" s="391">
        <f t="shared" si="8"/>
        <v>-623597.9739482404</v>
      </c>
      <c r="AN26" s="391">
        <f t="shared" si="24"/>
        <v>-393462.24469132611</v>
      </c>
      <c r="AO26" s="391">
        <f t="shared" si="9"/>
        <v>-108795.58938230161</v>
      </c>
      <c r="AP26" s="391">
        <f t="shared" si="28"/>
        <v>22490581.757062037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629060.60983808013</v>
      </c>
      <c r="D27" s="390">
        <f>Transpose!C23*'Inflation Index'!C28*$B$3</f>
        <v>662439.51117442886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1745924.1640043992</v>
      </c>
      <c r="H27" s="390">
        <f t="shared" si="0"/>
        <v>451179.98145065422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51898.562938826741</v>
      </c>
      <c r="M27" s="390">
        <f>Transpose!F23*$B$3*'Inflation Index'!C28</f>
        <v>181193.49580238273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1201141.3916606593</v>
      </c>
      <c r="Q27" s="390">
        <f t="shared" si="17"/>
        <v>310397.76067141007</v>
      </c>
      <c r="R27" s="285"/>
      <c r="S27" s="392">
        <f t="shared" si="25"/>
        <v>529481.07409593719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210746.88167149731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1745924.1640043992</v>
      </c>
      <c r="AC27" s="391">
        <f t="shared" ref="AC27:AC38" si="31">H27</f>
        <v>451179.98145065422</v>
      </c>
      <c r="AD27" s="391">
        <f t="shared" ref="AD27:AD38" si="32">AC27+AD26</f>
        <v>22271498.443637505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75813.178159992778</v>
      </c>
      <c r="AK27" s="391">
        <f t="shared" ref="AK27:AK38" si="36">SUM(AI27:AJ27)*($B$3-1)</f>
        <v>38035.942639778958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1201141.3916606593</v>
      </c>
      <c r="AO27" s="391">
        <f t="shared" ref="AO27:AO38" si="40">Q27</f>
        <v>310397.76067141007</v>
      </c>
      <c r="AP27" s="391">
        <f t="shared" ref="AP27:AP38" si="41">AO27+AP26</f>
        <v>22800979.517733447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635194.99593719607</v>
      </c>
      <c r="D28" s="390">
        <f>Transpose!C24*'Inflation Index'!C29*$B$3</f>
        <v>678997.3165269501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1687260.046785878</v>
      </c>
      <c r="H28" s="390">
        <f t="shared" si="0"/>
        <v>407495.3820355963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89260.244449280872</v>
      </c>
      <c r="M28" s="390">
        <f>Transpose!F24*$B$3*'Inflation Index'!C29</f>
        <v>184187.56633928459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1257493.3469554139</v>
      </c>
      <c r="Q28" s="390">
        <f t="shared" si="17"/>
        <v>303701.09978064697</v>
      </c>
      <c r="R28" s="285"/>
      <c r="S28" s="392">
        <f t="shared" si="25"/>
        <v>425686.79184098786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214449.79157364738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1687260.046785878</v>
      </c>
      <c r="AC28" s="391">
        <f t="shared" si="31"/>
        <v>407495.3820355963</v>
      </c>
      <c r="AD28" s="391">
        <f t="shared" si="32"/>
        <v>22678993.825673103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77065.92733861279</v>
      </c>
      <c r="AK28" s="391">
        <f t="shared" si="36"/>
        <v>44621.190881816132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1257493.3469554139</v>
      </c>
      <c r="AO28" s="391">
        <f t="shared" si="40"/>
        <v>303701.09978064697</v>
      </c>
      <c r="AP28" s="391">
        <f t="shared" si="41"/>
        <v>23104680.617514092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641329.38203631202</v>
      </c>
      <c r="D29" s="390">
        <f>Transpose!C25*'Inflation Index'!C30*$B$3</f>
        <v>695843.38487608824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1626039.0154790971</v>
      </c>
      <c r="H29" s="390">
        <f t="shared" si="0"/>
        <v>367018.41288894496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126621.92595973499</v>
      </c>
      <c r="M29" s="390">
        <f>Transpose!F25*$B$3*'Inflation Index'!C30</f>
        <v>187210.10819657406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1314025.8852265878</v>
      </c>
      <c r="Q29" s="390">
        <f t="shared" si="17"/>
        <v>296592.94168212585</v>
      </c>
      <c r="R29" s="285"/>
      <c r="S29" s="392">
        <f t="shared" si="25"/>
        <v>355261.32063416875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218199.74020746286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1626039.0154790971</v>
      </c>
      <c r="AC29" s="391">
        <f t="shared" si="31"/>
        <v>367018.41288894496</v>
      </c>
      <c r="AD29" s="391">
        <f t="shared" si="32"/>
        <v>23046012.238562047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184290.35988118997</v>
      </c>
      <c r="AJ29" s="391">
        <f t="shared" si="35"/>
        <v>78330.589203587471</v>
      </c>
      <c r="AK29" s="391">
        <f t="shared" si="36"/>
        <v>51211.085071531619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1314025.8852265878</v>
      </c>
      <c r="AO29" s="391">
        <f t="shared" si="40"/>
        <v>296592.94168212585</v>
      </c>
      <c r="AP29" s="391">
        <f t="shared" si="41"/>
        <v>23401273.559196219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647463.7681354282</v>
      </c>
      <c r="D30" s="390">
        <f>Transpose!C26*'Inflation Index'!C31*$B$3</f>
        <v>713059.49677098752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1561971.667155921</v>
      </c>
      <c r="H30" s="390">
        <f t="shared" si="0"/>
        <v>329493.05506006657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163983.60747018913</v>
      </c>
      <c r="M30" s="390">
        <f>Transpose!F26*$B$3*'Inflation Index'!C31</f>
        <v>190282.25035783974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1370873.0197441368</v>
      </c>
      <c r="Q30" s="390">
        <f t="shared" si="17"/>
        <v>289181.39097706508</v>
      </c>
      <c r="R30" s="285"/>
      <c r="S30" s="392">
        <f t="shared" si="25"/>
        <v>314949.65655116725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222010.07251610974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1561971.667155921</v>
      </c>
      <c r="AC30" s="391">
        <f t="shared" si="31"/>
        <v>329493.05506006657</v>
      </c>
      <c r="AD30" s="391">
        <f t="shared" si="32"/>
        <v>23375505.293622114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216840.78045950545</v>
      </c>
      <c r="AJ30" s="391">
        <f t="shared" si="35"/>
        <v>79616.004333824152</v>
      </c>
      <c r="AK30" s="391">
        <f t="shared" si="36"/>
        <v>57809.073034699293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1370873.0197441368</v>
      </c>
      <c r="AO30" s="391">
        <f t="shared" si="40"/>
        <v>289181.39097706508</v>
      </c>
      <c r="AP30" s="391">
        <f t="shared" si="41"/>
        <v>23690454.950173285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653598.15423454414</v>
      </c>
      <c r="D31" s="390">
        <f>Transpose!C27*'Inflation Index'!C32*$B$3</f>
        <v>730653.26061936573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1495693.2692092694</v>
      </c>
      <c r="H31" s="390">
        <f t="shared" si="0"/>
        <v>294870.87250477262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201345.28898064324</v>
      </c>
      <c r="M31" s="390">
        <f>Transpose!F27*$B$3*'Inflation Index'!C32</f>
        <v>193404.80677050425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-281914.86782159389</v>
      </c>
      <c r="Q31" s="390">
        <f t="shared" si="17"/>
        <v>-55578.563304338932</v>
      </c>
      <c r="R31" s="285"/>
      <c r="S31" s="392">
        <f t="shared" si="25"/>
        <v>-35499.779257944319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852656.72346797225</v>
      </c>
      <c r="X31" s="391">
        <f t="shared" si="1"/>
        <v>305712.66134701495</v>
      </c>
      <c r="Y31" s="391">
        <f t="shared" si="19"/>
        <v>225882.03003892259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1495693.269209269</v>
      </c>
      <c r="AC31" s="391">
        <f t="shared" si="31"/>
        <v>294870.87250477262</v>
      </c>
      <c r="AD31" s="391">
        <f t="shared" si="32"/>
        <v>23670376.166126885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64415.287591191453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-281914.86782159383</v>
      </c>
      <c r="AO31" s="391">
        <f t="shared" si="40"/>
        <v>-55578.563304338932</v>
      </c>
      <c r="AP31" s="391">
        <f t="shared" si="41"/>
        <v>23634876.386868946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659732.54033366009</v>
      </c>
      <c r="D32" s="390">
        <f>Transpose!C28*'Inflation Index'!C33*$B$3</f>
        <v>748632.43488895672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1426791.9949146418</v>
      </c>
      <c r="H32" s="390">
        <f t="shared" si="0"/>
        <v>262885.25155833818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201345.28898064324</v>
      </c>
      <c r="M32" s="390">
        <f>Transpose!F28*$B$3*'Inflation Index'!C33</f>
        <v>196578.60473897302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-289845.22968545847</v>
      </c>
      <c r="Q32" s="390">
        <f t="shared" si="17"/>
        <v>-53403.745178290344</v>
      </c>
      <c r="R32" s="285"/>
      <c r="S32" s="392">
        <f t="shared" si="25"/>
        <v>-351788.77599457285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865312.7680151785</v>
      </c>
      <c r="X32" s="391">
        <f t="shared" si="1"/>
        <v>313235.32840542123</v>
      </c>
      <c r="Y32" s="391">
        <f t="shared" si="19"/>
        <v>229816.87880201699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1426791.9949146416</v>
      </c>
      <c r="AC32" s="391">
        <f t="shared" si="31"/>
        <v>262885.25155833818</v>
      </c>
      <c r="AD32" s="391">
        <f t="shared" si="32"/>
        <v>23933261.417685222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64933.187678096394</v>
      </c>
      <c r="AL32" s="391">
        <f t="shared" si="37"/>
        <v>0</v>
      </c>
      <c r="AM32" s="391">
        <f t="shared" si="38"/>
        <v>-687769.1234050747</v>
      </c>
      <c r="AN32" s="391">
        <f t="shared" si="39"/>
        <v>-289845.22968545841</v>
      </c>
      <c r="AO32" s="391">
        <f t="shared" si="40"/>
        <v>-53403.745178290344</v>
      </c>
      <c r="AP32" s="391">
        <f t="shared" si="41"/>
        <v>23581472.641690657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665866.92643277603</v>
      </c>
      <c r="D33" s="390">
        <f>Transpose!C29*'Inflation Index'!C34*$B$3</f>
        <v>767004.93098363408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1354831.245210438</v>
      </c>
      <c r="H33" s="390">
        <f t="shared" si="0"/>
        <v>233295.834216313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201345.28898064324</v>
      </c>
      <c r="M33" s="390">
        <f>Transpose!F29*$B$3*'Inflation Index'!C34</f>
        <v>199804.48514382413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-297905.72981627181</v>
      </c>
      <c r="Q33" s="390">
        <f t="shared" si="17"/>
        <v>-51298.024016645431</v>
      </c>
      <c r="R33" s="285"/>
      <c r="S33" s="392">
        <f t="shared" si="25"/>
        <v>-636382.63422753126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233815.90978761512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1354831.2452104383</v>
      </c>
      <c r="AC33" s="391">
        <f t="shared" si="31"/>
        <v>233295.834216313</v>
      </c>
      <c r="AD33" s="391">
        <f t="shared" si="32"/>
        <v>24166557.251901533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252089.98456280775</v>
      </c>
      <c r="AJ33" s="391">
        <f t="shared" si="35"/>
        <v>83600.202989047742</v>
      </c>
      <c r="AK33" s="391">
        <f t="shared" si="36"/>
        <v>65459.586572611835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-297905.72981627192</v>
      </c>
      <c r="AO33" s="391">
        <f t="shared" si="40"/>
        <v>-51298.024016645431</v>
      </c>
      <c r="AP33" s="391">
        <f>AO33+AP32</f>
        <v>23530174.617674012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672001.31253189221</v>
      </c>
      <c r="D34" s="390">
        <f>Transpose!C30*'Inflation Index'!C35*$B$3</f>
        <v>785778.81617351749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1294016.0780825459</v>
      </c>
      <c r="H34" s="390">
        <f t="shared" si="0"/>
        <v>208246.4827384603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201345.28898064324</v>
      </c>
      <c r="M34" s="390">
        <f>Transpose!F30*$B$3*'Inflation Index'!C35</f>
        <v>203083.3026645949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-306098.50379987725</v>
      </c>
      <c r="Q34" s="390">
        <f t="shared" si="17"/>
        <v>-49260.544646620234</v>
      </c>
      <c r="R34" s="285"/>
      <c r="S34" s="392">
        <f t="shared" si="25"/>
        <v>-893889.66161261173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237880.43941217993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1294016.0780825459</v>
      </c>
      <c r="AC34" s="391">
        <f t="shared" si="31"/>
        <v>208246.4827384603</v>
      </c>
      <c r="AD34" s="391">
        <f t="shared" si="32"/>
        <v>24374803.734639995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253461.87473886248</v>
      </c>
      <c r="AJ34" s="391">
        <f t="shared" si="35"/>
        <v>84972.093165102458</v>
      </c>
      <c r="AK34" s="391">
        <f t="shared" si="36"/>
        <v>65994.623741273186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-306098.50379987725</v>
      </c>
      <c r="AO34" s="391">
        <f t="shared" si="40"/>
        <v>-49260.544646620234</v>
      </c>
      <c r="AP34" s="391">
        <f t="shared" si="41"/>
        <v>23480914.073027391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678135.69863100816</v>
      </c>
      <c r="D35" s="390">
        <f>Transpose!C31*'Inflation Index'!C36*$B$3</f>
        <v>804962.31658006401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1294655.4037873372</v>
      </c>
      <c r="H35" s="390">
        <f t="shared" si="0"/>
        <v>194719.03706444582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201345.28898064324</v>
      </c>
      <c r="M35" s="390">
        <f>Transpose!F31*$B$3*'Inflation Index'!C36</f>
        <v>206415.92600622491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-314425.72226735792</v>
      </c>
      <c r="Q35" s="390">
        <f t="shared" si="17"/>
        <v>-47290.324274002487</v>
      </c>
      <c r="R35" s="285"/>
      <c r="S35" s="392">
        <f t="shared" si="25"/>
        <v>-1135899.02295106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242011.81001352231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1294655.4037873372</v>
      </c>
      <c r="AC35" s="391">
        <f t="shared" si="31"/>
        <v>194719.03706444582</v>
      </c>
      <c r="AD35" s="391">
        <f t="shared" si="32"/>
        <v>24569522.771704439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66538.440939279753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-314425.72226735798</v>
      </c>
      <c r="AO35" s="391">
        <f t="shared" si="40"/>
        <v>-47290.324274002487</v>
      </c>
      <c r="AP35" s="391">
        <f t="shared" si="41"/>
        <v>23433623.748753387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684270.0847301241</v>
      </c>
      <c r="D36" s="390">
        <f>Transpose!C32*'Inflation Index'!C37*$B$3</f>
        <v>824563.82021715504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1294946.8763616327</v>
      </c>
      <c r="H36" s="390">
        <f t="shared" si="0"/>
        <v>182021.37867708653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201345.28898064324</v>
      </c>
      <c r="M36" s="390">
        <f>Transpose!F32*$B$3*'Inflation Index'!C37</f>
        <v>209803.23812921435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-322889.59147013567</v>
      </c>
      <c r="Q36" s="390">
        <f t="shared" si="17"/>
        <v>-45386.270026000799</v>
      </c>
      <c r="R36" s="285"/>
      <c r="S36" s="392">
        <f t="shared" si="25"/>
        <v>-1363306.6716541473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917616.73208259535</v>
      </c>
      <c r="X36" s="391">
        <f t="shared" si="1"/>
        <v>345005.78251763806</v>
      </c>
      <c r="Y36" s="391">
        <f t="shared" si="19"/>
        <v>246211.39034704558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1294946.8763616327</v>
      </c>
      <c r="AC36" s="391">
        <f t="shared" si="31"/>
        <v>182021.37867708653</v>
      </c>
      <c r="AD36" s="391">
        <f t="shared" si="32"/>
        <v>24751544.150381524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256273.56321778274</v>
      </c>
      <c r="AJ36" s="391">
        <f t="shared" si="35"/>
        <v>87783.781644022733</v>
      </c>
      <c r="AK36" s="391">
        <f t="shared" si="36"/>
        <v>67091.182248052079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-322889.59147013573</v>
      </c>
      <c r="AO36" s="391">
        <f t="shared" si="40"/>
        <v>-45386.270026000799</v>
      </c>
      <c r="AP36" s="391">
        <f t="shared" si="41"/>
        <v>23388237.478727385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690404.47082924016</v>
      </c>
      <c r="D37" s="390">
        <f>Transpose!C33*'Inflation Index'!C38*$B$3</f>
        <v>844591.88008921652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1526964.8301290907</v>
      </c>
      <c r="H37" s="390">
        <f t="shared" si="0"/>
        <v>200592.96773050659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201345.28898064324</v>
      </c>
      <c r="M37" s="390">
        <f>Transpose!F33*$B$3*'Inflation Index'!C38</f>
        <v>213246.13648355982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1553886.0742947785</v>
      </c>
      <c r="Q37" s="390">
        <f t="shared" si="17"/>
        <v>204129.53396676781</v>
      </c>
      <c r="R37" s="285"/>
      <c r="S37" s="392">
        <f t="shared" si="25"/>
        <v>-1359770.1054178861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931130.0509404589</v>
      </c>
      <c r="X37" s="391">
        <f t="shared" si="1"/>
        <v>353385.72388670145</v>
      </c>
      <c r="Y37" s="391">
        <f t="shared" si="19"/>
        <v>250480.57609129636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1526964.8301290907</v>
      </c>
      <c r="AC37" s="391">
        <f t="shared" si="31"/>
        <v>200592.96773050659</v>
      </c>
      <c r="AD37" s="391">
        <f t="shared" si="32"/>
        <v>24952137.118112031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257714.10646227875</v>
      </c>
      <c r="AJ37" s="391">
        <f t="shared" si="35"/>
        <v>89224.32488851875</v>
      </c>
      <c r="AK37" s="391">
        <f t="shared" si="36"/>
        <v>67652.994113405541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1553886.0742947785</v>
      </c>
      <c r="AO37" s="391">
        <f t="shared" si="40"/>
        <v>204129.53396676781</v>
      </c>
      <c r="AP37" s="391">
        <f t="shared" si="41"/>
        <v>23592367.012694154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696538.85692835611</v>
      </c>
      <c r="D38" s="390">
        <f>Transpose!C34*'Inflation Index'!C39*$B$3</f>
        <v>865055.21734742343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1530339.0864268846</v>
      </c>
      <c r="H38" s="390">
        <f t="shared" si="0"/>
        <v>187884.33089054996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201345.28898064324</v>
      </c>
      <c r="M38" s="390">
        <f>Transpose!F34*$B$3*'Inflation Index'!C39</f>
        <v>216745.53324652876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1576081.4440396212</v>
      </c>
      <c r="Q38" s="390">
        <f t="shared" si="17"/>
        <v>193500.25766759622</v>
      </c>
      <c r="R38" s="285"/>
      <c r="S38" s="392">
        <f t="shared" si="25"/>
        <v>-1354154.1786408399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254820.7903629934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1530339.0864268846</v>
      </c>
      <c r="AC38" s="391">
        <f t="shared" si="31"/>
        <v>187884.33089054996</v>
      </c>
      <c r="AD38" s="391">
        <f t="shared" si="32"/>
        <v>25140021.449002583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259178.28920829089</v>
      </c>
      <c r="AJ38" s="391">
        <f t="shared" si="35"/>
        <v>90688.507634530863</v>
      </c>
      <c r="AK38" s="391">
        <f t="shared" si="36"/>
        <v>68224.025384350258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1576081.4440396212</v>
      </c>
      <c r="AO38" s="391">
        <f t="shared" si="40"/>
        <v>193500.25766759622</v>
      </c>
      <c r="AP38" s="391">
        <f t="shared" si="41"/>
        <v>23785867.270361751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702673.24302747205</v>
      </c>
      <c r="D39" s="390">
        <f>Transpose!C35*'Inflation Index'!C40*$B$3</f>
        <v>885962.72450506105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1537156.1174070111</v>
      </c>
      <c r="H39" s="390">
        <f t="shared" si="0"/>
        <v>176375.02643051901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201345.28898064324</v>
      </c>
      <c r="M39" s="390">
        <f>Transpose!F35*$B$3*'Inflation Index'!C40</f>
        <v>220302.35556433594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1598641.0426812626</v>
      </c>
      <c r="Q39" s="390">
        <f t="shared" si="17"/>
        <v>183429.87609576821</v>
      </c>
      <c r="R39" s="285"/>
      <c r="S39" s="392">
        <f t="shared" si="25"/>
        <v>-1347099.3289755906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259233.48424171051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1537156.1174070111</v>
      </c>
      <c r="AC39" s="391">
        <f t="shared" ref="AC39" si="48">H39</f>
        <v>176375.02643051901</v>
      </c>
      <c r="AD39" s="391">
        <f t="shared" ref="AD39" si="49">AC39+AD38</f>
        <v>25316396.4754331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260666.49938310558</v>
      </c>
      <c r="AJ39" s="391">
        <f t="shared" ref="AJ39" si="53">0.5*M39/$B$3</f>
        <v>92176.717809345573</v>
      </c>
      <c r="AK39" s="391">
        <f t="shared" ref="AK39" si="54">SUM(AI39:AJ39)*($B$3-1)</f>
        <v>68804.427352527986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1598641.0426812621</v>
      </c>
      <c r="AO39" s="391">
        <f t="shared" ref="AO39" si="58">Q39</f>
        <v>183429.87609576821</v>
      </c>
      <c r="AP39" s="391">
        <f t="shared" ref="AP39" si="59">AO39+AP38</f>
        <v>23969297.146457519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K1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163075.08455160004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2254168.6668915222</v>
      </c>
      <c r="I5" s="60">
        <f>'Summary Calculations'!AC7</f>
        <v>2254168.6668915222</v>
      </c>
      <c r="J5" s="60">
        <f>'Summary Calculations'!AD7</f>
        <v>2254168.6668915222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165659.99022141832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2194410.6803380381</v>
      </c>
      <c r="I6" s="60">
        <f>'Summary Calculations'!AC8</f>
        <v>2050851.1031196618</v>
      </c>
      <c r="J6" s="60">
        <f>'Summary Calculations'!AD8</f>
        <v>4305019.7700111838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167432.91810487708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2163440.2792264172</v>
      </c>
      <c r="I7" s="60">
        <f>'Summary Calculations'!AC9</f>
        <v>1889632.5261825637</v>
      </c>
      <c r="J7" s="60">
        <f>'Summary Calculations'!AD9</f>
        <v>6194652.2961937478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169306.02637573789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2123220.4440105744</v>
      </c>
      <c r="I8" s="60">
        <f>'Summary Calculations'!AC10</f>
        <v>1733180.3406170837</v>
      </c>
      <c r="J8" s="60">
        <f>'Summary Calculations'!AD10</f>
        <v>7927832.6368108317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171232.77296316801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2066471.8964025113</v>
      </c>
      <c r="I9" s="60">
        <f>'Summary Calculations'!AC11</f>
        <v>1576501.5155962454</v>
      </c>
      <c r="J9" s="60">
        <f>'Summary Calculations'!AD11</f>
        <v>9504334.1524070762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173223.82791150446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2004702.8662614725</v>
      </c>
      <c r="I10" s="60">
        <f>'Summary Calculations'!AC12</f>
        <v>1429325.4376157266</v>
      </c>
      <c r="J10" s="60">
        <f>'Summary Calculations'!AD12</f>
        <v>10933659.590022802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175273.47224762748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1933553.8218173182</v>
      </c>
      <c r="I11" s="60">
        <f>'Summary Calculations'!AC13</f>
        <v>1288408.5534986686</v>
      </c>
      <c r="J11" s="60">
        <f>'Summary Calculations'!AD13</f>
        <v>12222068.143521471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177350.17090540926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1862751.3803738933</v>
      </c>
      <c r="I12" s="60">
        <f>'Summary Calculations'!AC14</f>
        <v>1160027.9413230079</v>
      </c>
      <c r="J12" s="60">
        <f>'Summary Calculations'!AD14</f>
        <v>13382096.084844479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179476.71919503066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1785752.387849269</v>
      </c>
      <c r="I13" s="60">
        <f>'Summary Calculations'!AC15</f>
        <v>1039324.1482270323</v>
      </c>
      <c r="J13" s="60">
        <f>'Summary Calculations'!AD15</f>
        <v>14421420.233071512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181634.47390140587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1696233.1533753434</v>
      </c>
      <c r="I14" s="60">
        <f>'Summary Calculations'!AC16</f>
        <v>922638.44741076173</v>
      </c>
      <c r="J14" s="60">
        <f>'Summary Calculations'!AD16</f>
        <v>15344058.680482274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183829.2701309672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1921125.8667440051</v>
      </c>
      <c r="I15" s="60">
        <f>'Summary Calculations'!AC17</f>
        <v>976602.97446101147</v>
      </c>
      <c r="J15" s="60">
        <f>'Summary Calculations'!AD17</f>
        <v>16320661.654943286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735044.8741101505</v>
      </c>
      <c r="D16" s="60">
        <f>'Summary Calculations'!X18</f>
        <v>220415.73888733253</v>
      </c>
      <c r="E16" s="60">
        <f>'Summary Calculations'!Y18</f>
        <v>186314.81953450924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1863082.6226791767</v>
      </c>
      <c r="I16" s="60">
        <f>'Summary Calculations'!AC18</f>
        <v>885137.13310976909</v>
      </c>
      <c r="J16" s="60">
        <f>'Summary Calculations'!AD18</f>
        <v>17205798.788053054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188839.3628702584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1791406.9754719541</v>
      </c>
      <c r="I17" s="60">
        <f>'Summary Calculations'!AC19</f>
        <v>795406.1209768221</v>
      </c>
      <c r="J17" s="60">
        <f>'Summary Calculations'!AD19</f>
        <v>18001204.909029875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191420.16594901335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1729517.0244008771</v>
      </c>
      <c r="I18" s="60">
        <f>'Summary Calculations'!AC20</f>
        <v>717688.07714433642</v>
      </c>
      <c r="J18" s="60">
        <f>'Summary Calculations'!AD20</f>
        <v>18718892.986174211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756777.13699761278</v>
      </c>
      <c r="D19" s="60">
        <f>'Summary Calculations'!X21</f>
        <v>238273.84274634084</v>
      </c>
      <c r="E19" s="60">
        <f>'Summary Calculations'!Y21</f>
        <v>194034.94105007101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1654824.2579916478</v>
      </c>
      <c r="I19" s="60">
        <f>'Summary Calculations'!AC21</f>
        <v>641769.37810286274</v>
      </c>
      <c r="J19" s="60">
        <f>'Summary Calculations'!AD21</f>
        <v>19360662.364277072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764253.49530300533</v>
      </c>
      <c r="D20" s="60">
        <f>'Summary Calculations'!X22</f>
        <v>244458.81470891551</v>
      </c>
      <c r="E20" s="60">
        <f>'Summary Calculations'!Y22</f>
        <v>196698.90045232463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1568014.8274910485</v>
      </c>
      <c r="I20" s="60">
        <f>'Summary Calculations'!AC22</f>
        <v>568320.73296433175</v>
      </c>
      <c r="J20" s="60">
        <f>'Summary Calculations'!AD22</f>
        <v>19928983.097241405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250726.82884348513</v>
      </c>
      <c r="E21" s="60">
        <f>'Summary Calculations'!Y23</f>
        <v>199401.4449561018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1493064.599202516</v>
      </c>
      <c r="I21" s="60">
        <f>'Summary Calculations'!AC23</f>
        <v>505752.63649520284</v>
      </c>
      <c r="J21" s="60">
        <f>'Summary Calculations'!AD23</f>
        <v>20434735.733736608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202168.84662310526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1402939.0039066032</v>
      </c>
      <c r="I22" s="82">
        <f>'Summary Calculations'!AC24</f>
        <v>444134.56002005877</v>
      </c>
      <c r="J22" s="82">
        <f>'Summary Calculations'!AD24</f>
        <v>20878870.293756668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787470.66843075363</v>
      </c>
      <c r="D23" s="60">
        <f>'Summary Calculations'!X25</f>
        <v>263706.46489366319</v>
      </c>
      <c r="E23" s="60">
        <f>'Summary Calculations'!Y25</f>
        <v>204979.54099826133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1674524.5480141419</v>
      </c>
      <c r="I23" s="60">
        <f>'Summary Calculations'!AC25</f>
        <v>495431.39075211826</v>
      </c>
      <c r="J23" s="60">
        <f>'Summary Calculations'!AD25</f>
        <v>21374301.684508786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795464.35445393878</v>
      </c>
      <c r="D24" s="82">
        <f>'Summary Calculations'!X26</f>
        <v>270376.97660251491</v>
      </c>
      <c r="E24" s="82">
        <f>'Summary Calculations'!Y26</f>
        <v>207839.05955600855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1613031.9575597816</v>
      </c>
      <c r="I24" s="82">
        <f>'Summary Calculations'!AC26</f>
        <v>446016.7776780664</v>
      </c>
      <c r="J24" s="82">
        <f>'Summary Calculations'!AD26</f>
        <v>21820318.462186851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210746.88167149731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1745924.1640043992</v>
      </c>
      <c r="I25" s="82">
        <f>'Summary Calculations'!AC27</f>
        <v>451179.98145065422</v>
      </c>
      <c r="J25" s="82">
        <f>'Summary Calculations'!AD27</f>
        <v>22271498.443637505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214449.79157364738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1687260.046785878</v>
      </c>
      <c r="I26" s="60">
        <f>'Summary Calculations'!AC28</f>
        <v>407495.3820355963</v>
      </c>
      <c r="J26" s="60">
        <f>'Summary Calculations'!AD28</f>
        <v>22678993.825673103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218199.74020746286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1626039.0154790971</v>
      </c>
      <c r="I27" s="60">
        <f>'Summary Calculations'!AC29</f>
        <v>367018.41288894496</v>
      </c>
      <c r="J27" s="60">
        <f>'Summary Calculations'!AD29</f>
        <v>23046012.238562047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222010.07251610974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1561971.667155921</v>
      </c>
      <c r="I28" s="60">
        <f>'Summary Calculations'!AC30</f>
        <v>329493.05506006657</v>
      </c>
      <c r="J28" s="60">
        <f>'Summary Calculations'!AD30</f>
        <v>23375505.293622114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852656.72346797225</v>
      </c>
      <c r="D29" s="60">
        <f>'Summary Calculations'!X31</f>
        <v>305712.66134701495</v>
      </c>
      <c r="E29" s="60">
        <f>'Summary Calculations'!Y31</f>
        <v>225882.03003892259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1495693.269209269</v>
      </c>
      <c r="I29" s="60">
        <f>'Summary Calculations'!AC31</f>
        <v>294870.87250477262</v>
      </c>
      <c r="J29" s="60">
        <f>'Summary Calculations'!AD31</f>
        <v>23670376.166126885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865312.7680151785</v>
      </c>
      <c r="D30" s="60">
        <f>'Summary Calculations'!X32</f>
        <v>313235.32840542123</v>
      </c>
      <c r="E30" s="60">
        <f>'Summary Calculations'!Y32</f>
        <v>229816.87880201699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1426791.9949146416</v>
      </c>
      <c r="I30" s="60">
        <f>'Summary Calculations'!AC32</f>
        <v>262885.25155833818</v>
      </c>
      <c r="J30" s="60">
        <f>'Summary Calculations'!AD32</f>
        <v>23933261.417685222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233815.90978761512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1354831.2452104383</v>
      </c>
      <c r="I31" s="60">
        <f>'Summary Calculations'!AC33</f>
        <v>233295.834216313</v>
      </c>
      <c r="J31" s="60">
        <f>'Summary Calculations'!AD33</f>
        <v>24166557.251901533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237880.43941217993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1294016.0780825459</v>
      </c>
      <c r="I32" s="60">
        <f>'Summary Calculations'!AC34</f>
        <v>208246.4827384603</v>
      </c>
      <c r="J32" s="60">
        <f>'Summary Calculations'!AD34</f>
        <v>24374803.734639995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242011.81001352231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1294655.4037873372</v>
      </c>
      <c r="I33" s="60">
        <f>'Summary Calculations'!AC35</f>
        <v>194719.03706444582</v>
      </c>
      <c r="J33" s="60">
        <f>'Summary Calculations'!AD35</f>
        <v>24569522.771704439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917616.73208259535</v>
      </c>
      <c r="D34" s="60">
        <f>'Summary Calculations'!X36</f>
        <v>345005.78251763806</v>
      </c>
      <c r="E34" s="60">
        <f>'Summary Calculations'!Y36</f>
        <v>246211.39034704558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1294946.8763616327</v>
      </c>
      <c r="I34" s="60">
        <f>'Summary Calculations'!AC36</f>
        <v>182021.37867708653</v>
      </c>
      <c r="J34" s="60">
        <f>'Summary Calculations'!AD36</f>
        <v>24751544.150381524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931130.0509404589</v>
      </c>
      <c r="D35" s="60">
        <f>'Summary Calculations'!X37</f>
        <v>353385.72388670145</v>
      </c>
      <c r="E35" s="60">
        <f>'Summary Calculations'!Y37</f>
        <v>250480.57609129636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1526964.8301290907</v>
      </c>
      <c r="I35" s="60">
        <f>'Summary Calculations'!AC37</f>
        <v>200592.96773050659</v>
      </c>
      <c r="J35" s="60">
        <f>'Summary Calculations'!AD37</f>
        <v>24952137.118112031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254820.7903629934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1530339.0864268846</v>
      </c>
      <c r="I36" s="60">
        <f>'Summary Calculations'!AC38</f>
        <v>187884.33089054996</v>
      </c>
      <c r="J36" s="60">
        <f>'Summary Calculations'!AD38</f>
        <v>25140021.449002583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259233.48424171051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1537156.1174070111</v>
      </c>
      <c r="I37" s="18">
        <f>'Summary Calculations'!AC39</f>
        <v>176375.02643051901</v>
      </c>
      <c r="J37" s="18">
        <f>'Summary Calculations'!AD39</f>
        <v>25316396.4754331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H45" sqref="H45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1321709.8918446389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7750240.1672136215</v>
      </c>
      <c r="I5" s="60">
        <f>'Summary Calculations'!AO7</f>
        <v>7750240.1672136215</v>
      </c>
      <c r="J5" s="60">
        <f>'Summary Calculations'!AP7</f>
        <v>7750240.1672136215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1342920.9497631229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7487306.7616648059</v>
      </c>
      <c r="I6" s="60">
        <f>'Summary Calculations'!AO8</f>
        <v>6997482.9548269212</v>
      </c>
      <c r="J6" s="60">
        <f>'Summary Calculations'!AP8</f>
        <v>14747723.122040544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1416690.2550663648</v>
      </c>
      <c r="E7" s="60">
        <f>'Summary Calculations'!AK9</f>
        <v>1357469.1309445212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7467893.0399143901</v>
      </c>
      <c r="I7" s="60">
        <f>'Summary Calculations'!AO9</f>
        <v>6522746.9996631928</v>
      </c>
      <c r="J7" s="60">
        <f>'Summary Calculations'!AP9</f>
        <v>21270470.121703736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1372839.3661081176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7372995.1908784769</v>
      </c>
      <c r="I8" s="60">
        <f>'Summary Calculations'!AO10</f>
        <v>6018560.3206405621</v>
      </c>
      <c r="J8" s="60">
        <f>'Summary Calculations'!AP10</f>
        <v>27289030.4423443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22449.60814460678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-948038.78811814333</v>
      </c>
      <c r="I9" s="60">
        <f>'Summary Calculations'!AO11</f>
        <v>-723254.25229066983</v>
      </c>
      <c r="J9" s="60">
        <f>'Summary Calculations'!AP11</f>
        <v>26565776.190053631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58610.782556474172</v>
      </c>
      <c r="D10" s="60">
        <f>'Summary Calculations'!AJ12</f>
        <v>58610.782556474172</v>
      </c>
      <c r="E10" s="60">
        <f>'Summary Calculations'!AK12</f>
        <v>22858.205197024934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-997604.22347378102</v>
      </c>
      <c r="I10" s="60">
        <f>'Summary Calculations'!AO12</f>
        <v>-711278.02393134288</v>
      </c>
      <c r="J10" s="60">
        <f>'Summary Calculations'!AP12</f>
        <v>25854498.166122288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59685.218213110849</v>
      </c>
      <c r="D11" s="60">
        <f>'Summary Calculations'!AJ13</f>
        <v>59685.218213110849</v>
      </c>
      <c r="E11" s="60">
        <f>'Summary Calculations'!AK13</f>
        <v>23277.235103113238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-1072633.4705716542</v>
      </c>
      <c r="I11" s="60">
        <f>'Summary Calculations'!AO13</f>
        <v>-714740.97212073975</v>
      </c>
      <c r="J11" s="60">
        <f>'Summary Calculations'!AP13</f>
        <v>25139757.194001548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60760.850679167343</v>
      </c>
      <c r="D12" s="60">
        <f>'Summary Calculations'!AJ14</f>
        <v>60760.850679167343</v>
      </c>
      <c r="E12" s="60">
        <f>'Summary Calculations'!AK14</f>
        <v>23696.731764875272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-1119680.4337325175</v>
      </c>
      <c r="I12" s="60">
        <f>'Summary Calculations'!AO14</f>
        <v>-697280.70110015234</v>
      </c>
      <c r="J12" s="60">
        <f>'Summary Calculations'!AP14</f>
        <v>24442476.492901396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24123.610081181057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-1172499.4801126332</v>
      </c>
      <c r="I13" s="60">
        <f>'Summary Calculations'!AO15</f>
        <v>-682405.37252332678</v>
      </c>
      <c r="J13" s="60">
        <f>'Summary Calculations'!AP15</f>
        <v>23760071.12037807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24552.052893356184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-1250601.5022969684</v>
      </c>
      <c r="I14" s="60">
        <f>'Summary Calculations'!AO16</f>
        <v>-680244.35562574794</v>
      </c>
      <c r="J14" s="60">
        <f>'Summary Calculations'!AP16</f>
        <v>23079826.764752321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64060.919675475925</v>
      </c>
      <c r="D15" s="60">
        <f>'Summary Calculations'!AJ17</f>
        <v>64060.919675475925</v>
      </c>
      <c r="E15" s="60">
        <f>'Summary Calculations'!AK17</f>
        <v>24983.758673435619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485679.84469946625</v>
      </c>
      <c r="I15" s="60">
        <f>'Summary Calculations'!AO17</f>
        <v>246895.00525707335</v>
      </c>
      <c r="J15" s="60">
        <f>'Summary Calculations'!AP17</f>
        <v>23326721.770009395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65177.432048473958</v>
      </c>
      <c r="E16" s="60">
        <f>'Summary Calculations'!AK18</f>
        <v>27485.535605623376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516002.65708304825</v>
      </c>
      <c r="I16" s="60">
        <f>'Summary Calculations'!AO18</f>
        <v>245149.14529701034</v>
      </c>
      <c r="J16" s="60">
        <f>'Summary Calculations'!AP18</f>
        <v>23571870.915306404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87496.509441574148</v>
      </c>
      <c r="D17" s="60">
        <f>'Summary Calculations'!AJ19</f>
        <v>66303.308347025173</v>
      </c>
      <c r="E17" s="60">
        <f>'Summary Calculations'!AK19</f>
        <v>29990.964468776878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516802.89606958861</v>
      </c>
      <c r="I17" s="60">
        <f>'Summary Calculations'!AO19</f>
        <v>229466.66642514413</v>
      </c>
      <c r="J17" s="60">
        <f>'Summary Calculations'!AP19</f>
        <v>23801337.581731547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32504.963484717417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549713.6885159763</v>
      </c>
      <c r="I18" s="60">
        <f>'Summary Calculations'!AO20</f>
        <v>228111.63725180365</v>
      </c>
      <c r="J18" s="60">
        <f>'Summary Calculations'!AP20</f>
        <v>24029449.218983352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110990.35501433862</v>
      </c>
      <c r="D19" s="60">
        <f>'Summary Calculations'!AJ21</f>
        <v>68603.952825240674</v>
      </c>
      <c r="E19" s="60">
        <f>'Summary Calculations'!AK21</f>
        <v>35020.890028717971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-889471.13129634317</v>
      </c>
      <c r="I19" s="60">
        <f>'Summary Calculations'!AO21</f>
        <v>-344952.24010390654</v>
      </c>
      <c r="J19" s="60">
        <f>'Summary Calculations'!AP21</f>
        <v>23684496.978879444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112159.09482062906</v>
      </c>
      <c r="D20" s="60">
        <f>'Summary Calculations'!AJ22</f>
        <v>69772.692631531114</v>
      </c>
      <c r="E20" s="60">
        <f>'Summary Calculations'!AK22</f>
        <v>35476.698553171249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-934604.84819099074</v>
      </c>
      <c r="I20" s="60">
        <f>'Summary Calculations'!AO22</f>
        <v>-338743.80716527643</v>
      </c>
      <c r="J20" s="60">
        <f>'Summary Calculations'!AP22</f>
        <v>23345753.171714168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113592.02065875423</v>
      </c>
      <c r="D21" s="60">
        <f>'Summary Calculations'!AJ23</f>
        <v>70944.779071569516</v>
      </c>
      <c r="E21" s="60">
        <f>'Summary Calculations'!AK23</f>
        <v>35984.67594741314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-947350.83775309857</v>
      </c>
      <c r="I21" s="60">
        <f>'Summary Calculations'!AO23</f>
        <v>-320900.50499856588</v>
      </c>
      <c r="J21" s="60">
        <f>'Summary Calculations'!AP23</f>
        <v>23024852.666715603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72143.483439630072</v>
      </c>
      <c r="E22" s="82">
        <f>'Summary Calculations'!AK24</f>
        <v>36503.034333583673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-982813.32252988475</v>
      </c>
      <c r="I22" s="82">
        <f>'Summary Calculations'!AO24</f>
        <v>-311133.52851990517</v>
      </c>
      <c r="J22" s="82">
        <f>'Summary Calculations'!AP24</f>
        <v>22713719.138195697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116521.66892602181</v>
      </c>
      <c r="D23" s="82">
        <f>'Summary Calculations'!AJ25</f>
        <v>73352.748542663583</v>
      </c>
      <c r="E23" s="82">
        <f>'Summary Calculations'!AK25</f>
        <v>37025.511406393663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-386467.51240550936</v>
      </c>
      <c r="I23" s="82">
        <f>'Summary Calculations'!AO25</f>
        <v>-114341.79175135987</v>
      </c>
      <c r="J23" s="82">
        <f>'Summary Calculations'!AP25</f>
        <v>22599377.346444339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37553.529041923262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-393462.24469132611</v>
      </c>
      <c r="I24" s="82">
        <f>'Summary Calculations'!AO26</f>
        <v>-108795.58938230161</v>
      </c>
      <c r="J24" s="82">
        <f>'Summary Calculations'!AP26</f>
        <v>22490581.757062037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75813.178159992778</v>
      </c>
      <c r="E25" s="82">
        <f>'Summary Calculations'!AK27</f>
        <v>38035.942639778958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1201141.3916606593</v>
      </c>
      <c r="I25" s="82">
        <f>'Summary Calculations'!AO27</f>
        <v>310397.76067141007</v>
      </c>
      <c r="J25" s="82">
        <f>'Summary Calculations'!AP27</f>
        <v>22800979.517733447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77065.92733861279</v>
      </c>
      <c r="E26" s="60">
        <f>'Summary Calculations'!AK28</f>
        <v>44621.190881816132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1257493.3469554139</v>
      </c>
      <c r="I26" s="60">
        <f>'Summary Calculations'!AO28</f>
        <v>303701.09978064697</v>
      </c>
      <c r="J26" s="60">
        <f>'Summary Calculations'!AP28</f>
        <v>23104680.617514092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184290.35988118997</v>
      </c>
      <c r="D27" s="60">
        <f>'Summary Calculations'!AJ29</f>
        <v>78330.589203587471</v>
      </c>
      <c r="E27" s="60">
        <f>'Summary Calculations'!AK29</f>
        <v>51211.085071531619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1314025.8852265878</v>
      </c>
      <c r="I27" s="60">
        <f>'Summary Calculations'!AO29</f>
        <v>296592.94168212585</v>
      </c>
      <c r="J27" s="60">
        <f>'Summary Calculations'!AP29</f>
        <v>23401273.559196219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216840.78045950545</v>
      </c>
      <c r="D28" s="60">
        <f>'Summary Calculations'!AJ30</f>
        <v>79616.004333824152</v>
      </c>
      <c r="E28" s="60">
        <f>'Summary Calculations'!AK30</f>
        <v>57809.073034699293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1370873.0197441368</v>
      </c>
      <c r="I28" s="60">
        <f>'Summary Calculations'!AO30</f>
        <v>289181.39097706508</v>
      </c>
      <c r="J28" s="60">
        <f>'Summary Calculations'!AP30</f>
        <v>23690454.950173285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64415.287591191453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-281914.86782159383</v>
      </c>
      <c r="I29" s="60">
        <f>'Summary Calculations'!AO31</f>
        <v>-55578.563304338932</v>
      </c>
      <c r="J29" s="60">
        <f>'Summary Calculations'!AP31</f>
        <v>23634876.386868946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64933.187678096394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-289845.22968545841</v>
      </c>
      <c r="I30" s="60">
        <f>'Summary Calculations'!AO32</f>
        <v>-53403.745178290344</v>
      </c>
      <c r="J30" s="60">
        <f>'Summary Calculations'!AP32</f>
        <v>23581472.641690657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252089.98456280775</v>
      </c>
      <c r="D31" s="60">
        <f>'Summary Calculations'!AJ33</f>
        <v>83600.202989047742</v>
      </c>
      <c r="E31" s="60">
        <f>'Summary Calculations'!AK33</f>
        <v>65459.586572611835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-297905.72981627192</v>
      </c>
      <c r="I31" s="60">
        <f>'Summary Calculations'!AO33</f>
        <v>-51298.024016645431</v>
      </c>
      <c r="J31" s="60">
        <f>'Summary Calculations'!AP33</f>
        <v>23530174.617674012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253461.87473886248</v>
      </c>
      <c r="D32" s="60">
        <f>'Summary Calculations'!AJ34</f>
        <v>84972.093165102458</v>
      </c>
      <c r="E32" s="60">
        <f>'Summary Calculations'!AK34</f>
        <v>65994.623741273186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-306098.50379987725</v>
      </c>
      <c r="I32" s="60">
        <f>'Summary Calculations'!AO34</f>
        <v>-49260.544646620234</v>
      </c>
      <c r="J32" s="60">
        <f>'Summary Calculations'!AP34</f>
        <v>23480914.073027391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66538.440939279753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-314425.72226735798</v>
      </c>
      <c r="I33" s="60">
        <f>'Summary Calculations'!AO35</f>
        <v>-47290.324274002487</v>
      </c>
      <c r="J33" s="60">
        <f>'Summary Calculations'!AP35</f>
        <v>23433623.748753387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256273.56321778274</v>
      </c>
      <c r="D34" s="60">
        <f>'Summary Calculations'!AJ36</f>
        <v>87783.781644022733</v>
      </c>
      <c r="E34" s="60">
        <f>'Summary Calculations'!AK36</f>
        <v>67091.182248052079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-322889.59147013573</v>
      </c>
      <c r="I34" s="60">
        <f>'Summary Calculations'!AO36</f>
        <v>-45386.270026000799</v>
      </c>
      <c r="J34" s="60">
        <f>'Summary Calculations'!AP36</f>
        <v>23388237.478727385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257714.10646227875</v>
      </c>
      <c r="D35" s="60">
        <f>'Summary Calculations'!AJ37</f>
        <v>89224.32488851875</v>
      </c>
      <c r="E35" s="60">
        <f>'Summary Calculations'!AK37</f>
        <v>67652.994113405541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1553886.0742947785</v>
      </c>
      <c r="I35" s="60">
        <f>'Summary Calculations'!AO37</f>
        <v>204129.53396676781</v>
      </c>
      <c r="J35" s="60">
        <f>'Summary Calculations'!AP37</f>
        <v>23592367.012694154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259178.28920829089</v>
      </c>
      <c r="D36" s="60">
        <f>'Summary Calculations'!AJ38</f>
        <v>90688.507634530863</v>
      </c>
      <c r="E36" s="60">
        <f>'Summary Calculations'!AK38</f>
        <v>68224.025384350258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1576081.4440396212</v>
      </c>
      <c r="I36" s="60">
        <f>'Summary Calculations'!AO38</f>
        <v>193500.25766759622</v>
      </c>
      <c r="J36" s="60">
        <f>'Summary Calculations'!AP38</f>
        <v>23785867.270361751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260666.49938310558</v>
      </c>
      <c r="D37" s="60">
        <f>'Summary Calculations'!AJ39</f>
        <v>92176.717809345573</v>
      </c>
      <c r="E37" s="60">
        <f>'Summary Calculations'!AK39</f>
        <v>68804.427352527986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1598641.0426812621</v>
      </c>
      <c r="I37" s="60">
        <f>'Summary Calculations'!AO39</f>
        <v>183429.87609576821</v>
      </c>
      <c r="J37" s="60">
        <f>'Summary Calculations'!AP39</f>
        <v>23969297.146457519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7.0000000000000007E-2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Capital Budget</TermName>
          <TermId xmlns="http://schemas.microsoft.com/office/infopath/2007/PartnerControls">15af5c68-45dc-4e11-9226-78ef5575ef40</TermId>
        </TermInfo>
      </Terms>
    </TopicTaxHTField0>
    <TaxCatchAll xmlns="bb9f5cce-8978-4b57-8055-abe6ee7aa763">
      <Value>53</Value>
    </TaxCatchAll>
    <Project xmlns="bb9f5cce-8978-4b57-8055-abe6ee7aa763">2023 NP Capital Budget Application</Project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2BC3D8-1FB1-4320-8B1E-79B5F6EDA2EE}"/>
</file>

<file path=customXml/itemProps2.xml><?xml version="1.0" encoding="utf-8"?>
<ds:datastoreItem xmlns:ds="http://schemas.openxmlformats.org/officeDocument/2006/customXml" ds:itemID="{ECCEE4BC-D87B-4975-894E-BFAD99AFBBD2}"/>
</file>

<file path=customXml/itemProps3.xml><?xml version="1.0" encoding="utf-8"?>
<ds:datastoreItem xmlns:ds="http://schemas.openxmlformats.org/officeDocument/2006/customXml" ds:itemID="{5F7F835E-9D28-4445-BBD3-7EFA5167AA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>53;#Capital Budget|15af5c68-45dc-4e11-9226-78ef5575ef40</vt:lpwstr>
  </property>
</Properties>
</file>